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1720" windowHeight="12435" activeTab="1"/>
  </bookViews>
  <sheets>
    <sheet name="KHP-102LCT" sheetId="1" r:id="rId1"/>
    <sheet name="KHP-330" sheetId="2" r:id="rId2"/>
  </sheets>
  <definedNames/>
  <calcPr fullCalcOnLoad="1"/>
</workbook>
</file>

<file path=xl/sharedStrings.xml><?xml version="1.0" encoding="utf-8"?>
<sst xmlns="http://schemas.openxmlformats.org/spreadsheetml/2006/main" count="195" uniqueCount="119">
  <si>
    <t>パイプ選択計算方法&lt;KHP-102LCT&gt;</t>
  </si>
  <si>
    <t>*下図を参照し、下記の空欄に数値を入力して頂くとパイプ長さを自動計算します。</t>
  </si>
  <si>
    <t>Ｂ：室内天井高さ</t>
  </si>
  <si>
    <t>Ｃ：モニター高さ　1/2サイズ</t>
  </si>
  <si>
    <t>Ｅ：モニター取付部中心からパイプ下部</t>
  </si>
  <si>
    <t>組み合わせ長さ</t>
  </si>
  <si>
    <t>パイプの種類</t>
  </si>
  <si>
    <t>ﾊﾟｲﾌﾟ365L</t>
  </si>
  <si>
    <t>ﾊﾟｲﾌﾟ565L</t>
  </si>
  <si>
    <t>ﾊﾟｲﾌﾟ765L</t>
  </si>
  <si>
    <t>ﾊﾟｲﾌﾟ965L</t>
  </si>
  <si>
    <t>ﾊﾟｲﾌﾟ1165L</t>
  </si>
  <si>
    <t>ﾊﾟｲﾌﾟ長さ</t>
  </si>
  <si>
    <t>㋑</t>
  </si>
  <si>
    <t>㋺</t>
  </si>
  <si>
    <t>㋩</t>
  </si>
  <si>
    <t>㋥</t>
  </si>
  <si>
    <t>380mm</t>
  </si>
  <si>
    <t>430mm</t>
  </si>
  <si>
    <t>480mm</t>
  </si>
  <si>
    <t>530mm</t>
  </si>
  <si>
    <t>580mm</t>
  </si>
  <si>
    <t>630mm</t>
  </si>
  <si>
    <t>680mm</t>
  </si>
  <si>
    <t>730mm</t>
  </si>
  <si>
    <t>780mm</t>
  </si>
  <si>
    <t>830mm</t>
  </si>
  <si>
    <t>880mm</t>
  </si>
  <si>
    <t>930mm</t>
  </si>
  <si>
    <t>980mm</t>
  </si>
  <si>
    <t>1030mm</t>
  </si>
  <si>
    <t>1080mm</t>
  </si>
  <si>
    <t>1130mm</t>
  </si>
  <si>
    <t>1180mm</t>
  </si>
  <si>
    <t>1230mm</t>
  </si>
  <si>
    <t>1280mm</t>
  </si>
  <si>
    <t>1330mm</t>
  </si>
  <si>
    <t>パイプ選択計算方法&lt;KHP-330&gt;</t>
  </si>
  <si>
    <t>パイプＡ</t>
  </si>
  <si>
    <t>パイプＢ</t>
  </si>
  <si>
    <t>パイプＣ</t>
  </si>
  <si>
    <t>パイプＤ</t>
  </si>
  <si>
    <t>パイプＥ</t>
  </si>
  <si>
    <t>250mm</t>
  </si>
  <si>
    <t>295mm</t>
  </si>
  <si>
    <t>天井ベース上部穴</t>
  </si>
  <si>
    <t>天井ベース下部穴</t>
  </si>
  <si>
    <t>使用穴位置</t>
  </si>
  <si>
    <t>340mm</t>
  </si>
  <si>
    <t>※320mm</t>
  </si>
  <si>
    <t>※365mm</t>
  </si>
  <si>
    <t>※410mm</t>
  </si>
  <si>
    <t>※455mm</t>
  </si>
  <si>
    <t>※500mm</t>
  </si>
  <si>
    <t>545mm</t>
  </si>
  <si>
    <t>590mm</t>
  </si>
  <si>
    <t>635mm</t>
  </si>
  <si>
    <t>※500mm</t>
  </si>
  <si>
    <t>※545mm</t>
  </si>
  <si>
    <t>※590mm</t>
  </si>
  <si>
    <t>※635mm</t>
  </si>
  <si>
    <t>680mm</t>
  </si>
  <si>
    <t>725mm</t>
  </si>
  <si>
    <t>770mm</t>
  </si>
  <si>
    <t>※680mm</t>
  </si>
  <si>
    <t>※725mm</t>
  </si>
  <si>
    <t>※770mm</t>
  </si>
  <si>
    <t>※815mm</t>
  </si>
  <si>
    <t>※860mm</t>
  </si>
  <si>
    <t>905mm</t>
  </si>
  <si>
    <t>950mm</t>
  </si>
  <si>
    <t>995mm</t>
  </si>
  <si>
    <t>※905mm</t>
  </si>
  <si>
    <t>※950mm</t>
  </si>
  <si>
    <t>※995mm</t>
  </si>
  <si>
    <t>※1040mm</t>
  </si>
  <si>
    <t>1085mm</t>
  </si>
  <si>
    <t>1130mm</t>
  </si>
  <si>
    <t>1175mm</t>
  </si>
  <si>
    <t>※数字は取付する場所及び方法等の条件により組付けできない場合があります。</t>
  </si>
  <si>
    <t>Ａ：天井裏高さ　（天井ボードの厚さを含む）</t>
  </si>
  <si>
    <t>ﾊﾟｲﾌﾟ365L　or　ﾊﾟｲﾌﾟ565L</t>
  </si>
  <si>
    <t>ﾊﾟｲﾌﾟ565L　or　ﾊﾟｲﾌﾟ765L</t>
  </si>
  <si>
    <t>ﾊﾟｲﾌﾟ765L　or　ﾊﾟｲﾌﾟ965L</t>
  </si>
  <si>
    <t>ﾊﾟｲﾌﾟ965L　or　ﾊﾟｲﾌﾟ1165L</t>
  </si>
  <si>
    <t>　モニター下部から床までの希望サイズ</t>
  </si>
  <si>
    <t>　モニター上部から天井ボードまでの希望サイズ</t>
  </si>
  <si>
    <t>　　※天井ボードがない場合はスラブから床までの高さをＢに入力して下さい。</t>
  </si>
  <si>
    <t>　　　（Ａは空欄で結構です。）</t>
  </si>
  <si>
    <t>　　　※天井ボードがない場合はスラブまでの希望サイズを入力して下さい。</t>
  </si>
  <si>
    <t>パイプＡ or ※パイプＢ</t>
  </si>
  <si>
    <t>※パイプＢ or ※パイプＣ</t>
  </si>
  <si>
    <t>パイプＢ or ※パイプＣ</t>
  </si>
  <si>
    <t>パイプＣ or ※パイプＤ</t>
  </si>
  <si>
    <t>※パイプＤ or ※パイプＥ</t>
  </si>
  <si>
    <t>パイプＤ or ※パイプＥ</t>
  </si>
  <si>
    <t>Ｄ：どちらかの希望サイズを入力　（どちらか一方のみの入力でお願いします。）</t>
  </si>
  <si>
    <t>mm</t>
  </si>
  <si>
    <t>適合パイプが無い為、要問合せ</t>
  </si>
  <si>
    <t>パイプＦ</t>
  </si>
  <si>
    <t>パイプＧ</t>
  </si>
  <si>
    <t>※1080mm</t>
  </si>
  <si>
    <t>※1125mm</t>
  </si>
  <si>
    <t>※1170mm</t>
  </si>
  <si>
    <t>※1215mm</t>
  </si>
  <si>
    <t>※1260mm</t>
  </si>
  <si>
    <t>1305mm</t>
  </si>
  <si>
    <t>1350mm</t>
  </si>
  <si>
    <t>1395mm</t>
  </si>
  <si>
    <t>※1380mm</t>
  </si>
  <si>
    <t>※1425mm</t>
  </si>
  <si>
    <t>※1470mm</t>
  </si>
  <si>
    <t>※1515mm</t>
  </si>
  <si>
    <t>※1560mm</t>
  </si>
  <si>
    <t>1605mm</t>
  </si>
  <si>
    <t>1650mm</t>
  </si>
  <si>
    <t>1695mm</t>
  </si>
  <si>
    <t>パイプＥ or ※パイプＦ</t>
  </si>
  <si>
    <t>パイプＦ or ※パイプＧ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</si>
</sst>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mm"/>
    <numFmt numFmtId="177" formatCode="0&quot;mm&quot;"/>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4"/>
      <color indexed="8"/>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182" fontId="0" fillId="0" borderId="10" xfId="0" applyNumberFormat="1" applyBorder="1" applyAlignment="1" applyProtection="1">
      <alignment vertical="center" shrinkToFit="1"/>
      <protection locked="0"/>
    </xf>
    <xf numFmtId="182" fontId="0" fillId="0" borderId="10" xfId="0" applyNumberFormat="1" applyBorder="1" applyAlignment="1" applyProtection="1">
      <alignment vertical="center" shrinkToFit="1"/>
      <protection hidden="1"/>
    </xf>
    <xf numFmtId="0" fontId="0" fillId="0" borderId="0" xfId="0" applyAlignment="1" applyProtection="1">
      <alignment vertical="center"/>
      <protection hidden="1"/>
    </xf>
    <xf numFmtId="0" fontId="0" fillId="0" borderId="0" xfId="0" applyAlignment="1" applyProtection="1">
      <alignment vertical="center" shrinkToFit="1"/>
      <protection hidden="1"/>
    </xf>
    <xf numFmtId="177" fontId="0" fillId="0" borderId="11" xfId="0" applyNumberFormat="1" applyBorder="1" applyAlignment="1" applyProtection="1">
      <alignment vertical="center" shrinkToFit="1"/>
      <protection hidden="1"/>
    </xf>
    <xf numFmtId="0" fontId="0" fillId="0" borderId="10" xfId="0" applyBorder="1" applyAlignment="1" applyProtection="1">
      <alignment horizontal="center" vertical="center" shrinkToFit="1"/>
      <protection hidden="1"/>
    </xf>
    <xf numFmtId="0" fontId="0" fillId="0" borderId="12" xfId="0" applyBorder="1" applyAlignment="1" applyProtection="1">
      <alignment horizontal="center" vertical="center" shrinkToFit="1"/>
      <protection hidden="1"/>
    </xf>
    <xf numFmtId="177" fontId="0" fillId="0" borderId="0" xfId="0" applyNumberFormat="1" applyBorder="1" applyAlignment="1" applyProtection="1">
      <alignment vertical="center" shrinkToFit="1"/>
      <protection hidden="1"/>
    </xf>
    <xf numFmtId="0" fontId="0" fillId="0" borderId="13" xfId="0" applyNumberFormat="1" applyBorder="1" applyAlignment="1" applyProtection="1">
      <alignment horizontal="center" vertical="center" shrinkToFit="1"/>
      <protection hidden="1"/>
    </xf>
    <xf numFmtId="0" fontId="0" fillId="0" borderId="13" xfId="0" applyBorder="1" applyAlignment="1" applyProtection="1">
      <alignment horizontal="center" vertical="center" shrinkToFit="1"/>
      <protection hidden="1"/>
    </xf>
    <xf numFmtId="0" fontId="0"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Fill="1" applyBorder="1" applyAlignment="1" applyProtection="1">
      <alignment vertical="center" shrinkToFit="1"/>
      <protection hidden="1"/>
    </xf>
    <xf numFmtId="0" fontId="4" fillId="0" borderId="0" xfId="0" applyFont="1" applyBorder="1" applyAlignment="1" applyProtection="1">
      <alignment vertical="center" shrinkToFit="1"/>
      <protection hidden="1"/>
    </xf>
    <xf numFmtId="0" fontId="4" fillId="0" borderId="0" xfId="0" applyFont="1" applyAlignment="1" applyProtection="1">
      <alignment vertical="center" shrinkToFit="1"/>
      <protection hidden="1"/>
    </xf>
    <xf numFmtId="0" fontId="0" fillId="33" borderId="13" xfId="0" applyFill="1"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0" fillId="0" borderId="13" xfId="0" applyBorder="1" applyAlignment="1" applyProtection="1">
      <alignment horizontal="center" vertical="center"/>
      <protection hidden="1"/>
    </xf>
    <xf numFmtId="0" fontId="0" fillId="0" borderId="0" xfId="0" applyBorder="1" applyAlignment="1" applyProtection="1">
      <alignment vertical="center" shrinkToFit="1"/>
      <protection hidden="1"/>
    </xf>
    <xf numFmtId="0" fontId="0" fillId="0" borderId="12" xfId="0"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16" xfId="0" applyBorder="1" applyAlignment="1" applyProtection="1">
      <alignment horizontal="center" vertical="center" shrinkToFit="1"/>
      <protection hidden="1"/>
    </xf>
    <xf numFmtId="0" fontId="0" fillId="0" borderId="11" xfId="0" applyBorder="1" applyAlignment="1" applyProtection="1">
      <alignment horizontal="center" vertical="center" shrinkToFit="1"/>
      <protection hidden="1"/>
    </xf>
    <xf numFmtId="0" fontId="0" fillId="34" borderId="10" xfId="0" applyFill="1" applyBorder="1" applyAlignment="1" applyProtection="1">
      <alignment horizontal="center" vertical="center" shrinkToFit="1"/>
      <protection hidden="1"/>
    </xf>
    <xf numFmtId="0" fontId="0" fillId="34" borderId="11" xfId="0" applyFill="1"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33" borderId="12" xfId="0" applyFill="1" applyBorder="1" applyAlignment="1" applyProtection="1">
      <alignment horizontal="center" vertical="center" shrinkToFit="1"/>
      <protection hidden="1"/>
    </xf>
    <xf numFmtId="0" fontId="0" fillId="33" borderId="15" xfId="0" applyFill="1" applyBorder="1" applyAlignment="1" applyProtection="1">
      <alignment horizontal="center" vertical="center" shrinkToFit="1"/>
      <protection hidden="1"/>
    </xf>
    <xf numFmtId="0" fontId="5" fillId="0" borderId="18" xfId="0" applyFont="1" applyBorder="1" applyAlignment="1" applyProtection="1">
      <alignment horizontal="center" vertical="center" shrinkToFit="1"/>
      <protection hidden="1"/>
    </xf>
    <xf numFmtId="0" fontId="0" fillId="33" borderId="10" xfId="0" applyFill="1" applyBorder="1" applyAlignment="1" applyProtection="1">
      <alignment horizontal="center" vertical="center" shrinkToFit="1"/>
      <protection hidden="1"/>
    </xf>
    <xf numFmtId="0" fontId="0" fillId="33" borderId="11" xfId="0" applyFill="1" applyBorder="1" applyAlignment="1" applyProtection="1">
      <alignment horizontal="center" vertical="center" shrinkToFit="1"/>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161925</xdr:rowOff>
    </xdr:from>
    <xdr:to>
      <xdr:col>5</xdr:col>
      <xdr:colOff>76200</xdr:colOff>
      <xdr:row>19</xdr:row>
      <xdr:rowOff>180975</xdr:rowOff>
    </xdr:to>
    <xdr:pic>
      <xdr:nvPicPr>
        <xdr:cNvPr id="1" name="図 3" descr="102LCT.tif"/>
        <xdr:cNvPicPr preferRelativeResize="1">
          <a:picLocks noChangeAspect="1"/>
        </xdr:cNvPicPr>
      </xdr:nvPicPr>
      <xdr:blipFill>
        <a:blip r:embed="rId1"/>
        <a:stretch>
          <a:fillRect/>
        </a:stretch>
      </xdr:blipFill>
      <xdr:spPr>
        <a:xfrm>
          <a:off x="123825" y="904875"/>
          <a:ext cx="3476625" cy="398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22</xdr:row>
      <xdr:rowOff>76200</xdr:rowOff>
    </xdr:from>
    <xdr:to>
      <xdr:col>12</xdr:col>
      <xdr:colOff>142875</xdr:colOff>
      <xdr:row>30</xdr:row>
      <xdr:rowOff>66675</xdr:rowOff>
    </xdr:to>
    <xdr:sp>
      <xdr:nvSpPr>
        <xdr:cNvPr id="1" name="上矢印吹き出し 5"/>
        <xdr:cNvSpPr>
          <a:spLocks/>
        </xdr:cNvSpPr>
      </xdr:nvSpPr>
      <xdr:spPr>
        <a:xfrm>
          <a:off x="6143625" y="5314950"/>
          <a:ext cx="3000375" cy="1295400"/>
        </a:xfrm>
        <a:prstGeom prst="upArrowCallout">
          <a:avLst>
            <a:gd name="adj1" fmla="val -20421"/>
            <a:gd name="adj2" fmla="val -10180"/>
            <a:gd name="adj3" fmla="val -25000"/>
            <a:gd name="adj4" fmla="val -2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注：パイプの種類（パイプＡ～Ｅで表示）欄に</a:t>
          </a:r>
          <a:r>
            <a:rPr lang="en-US" cap="none" sz="900" b="0" i="0" u="none" baseline="0">
              <a:solidFill>
                <a:srgbClr val="000000"/>
              </a:solidFill>
              <a:latin typeface="Calibri"/>
              <a:ea typeface="Calibri"/>
              <a:cs typeface="Calibri"/>
            </a:rPr>
            <a:t>※</a:t>
          </a:r>
          <a:r>
            <a:rPr lang="en-US" cap="none" sz="900" b="0" i="0" u="none" baseline="0">
              <a:solidFill>
                <a:srgbClr val="000000"/>
              </a:solidFill>
            </a:rPr>
            <a:t>印が付いている場合、天井ベースと連結パイプの組み合わせ長さによってはパイプ上先端が、天井ベースを突き抜けてスラブに接触するため、天井ベースのスラブ取付方法を吊りボルトなどで行い、スラブと天井べースの間に適切な隙間を開けて下さい。</a:t>
          </a:r>
        </a:p>
      </xdr:txBody>
    </xdr:sp>
    <xdr:clientData/>
  </xdr:twoCellAnchor>
  <xdr:twoCellAnchor editAs="oneCell">
    <xdr:from>
      <xdr:col>0</xdr:col>
      <xdr:colOff>9525</xdr:colOff>
      <xdr:row>4</xdr:row>
      <xdr:rowOff>57150</xdr:rowOff>
    </xdr:from>
    <xdr:to>
      <xdr:col>5</xdr:col>
      <xdr:colOff>190500</xdr:colOff>
      <xdr:row>20</xdr:row>
      <xdr:rowOff>114300</xdr:rowOff>
    </xdr:to>
    <xdr:pic>
      <xdr:nvPicPr>
        <xdr:cNvPr id="2" name="図 3" descr="KHP-330.tif"/>
        <xdr:cNvPicPr preferRelativeResize="1">
          <a:picLocks noChangeAspect="1"/>
        </xdr:cNvPicPr>
      </xdr:nvPicPr>
      <xdr:blipFill>
        <a:blip r:embed="rId1"/>
        <a:stretch>
          <a:fillRect/>
        </a:stretch>
      </xdr:blipFill>
      <xdr:spPr>
        <a:xfrm>
          <a:off x="9525" y="1009650"/>
          <a:ext cx="3705225" cy="386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K5" sqref="K5"/>
    </sheetView>
  </sheetViews>
  <sheetFormatPr defaultColWidth="9.140625" defaultRowHeight="15"/>
  <cols>
    <col min="1" max="5" width="10.57421875" style="3" customWidth="1"/>
    <col min="6" max="6" width="5.57421875" style="3" customWidth="1"/>
    <col min="7" max="10" width="12.57421875" style="3" customWidth="1"/>
    <col min="11" max="11" width="20.57421875" style="4" customWidth="1"/>
    <col min="12" max="12" width="5.57421875" style="4" customWidth="1"/>
    <col min="13" max="13" width="2.57421875" style="3" customWidth="1"/>
    <col min="14" max="14" width="10.57421875" style="3" hidden="1" customWidth="1"/>
    <col min="15" max="15" width="30.140625" style="3" hidden="1" customWidth="1"/>
    <col min="16" max="16384" width="9.00390625" style="3" customWidth="1"/>
  </cols>
  <sheetData>
    <row r="1" ht="19.5" customHeight="1">
      <c r="A1" s="3" t="s">
        <v>0</v>
      </c>
    </row>
    <row r="2" ht="19.5" customHeight="1"/>
    <row r="3" ht="19.5" customHeight="1">
      <c r="A3" s="3" t="s">
        <v>1</v>
      </c>
    </row>
    <row r="4" ht="19.5" customHeight="1"/>
    <row r="5" spans="7:15" ht="19.5" customHeight="1">
      <c r="G5" s="3" t="s">
        <v>80</v>
      </c>
      <c r="K5" s="1"/>
      <c r="L5" s="5" t="s">
        <v>97</v>
      </c>
      <c r="N5" s="6" t="s">
        <v>5</v>
      </c>
      <c r="O5" s="7" t="s">
        <v>12</v>
      </c>
    </row>
    <row r="6" spans="7:15" ht="19.5" customHeight="1">
      <c r="G6" s="3" t="s">
        <v>87</v>
      </c>
      <c r="N6" s="9" t="str">
        <f>IF(AND(K20&gt;0,K20&lt;378),"○","×")</f>
        <v>×</v>
      </c>
      <c r="O6" s="7" t="s">
        <v>98</v>
      </c>
    </row>
    <row r="7" spans="7:15" ht="19.5" customHeight="1">
      <c r="G7" s="3" t="s">
        <v>88</v>
      </c>
      <c r="N7" s="9" t="str">
        <f>IF(AND(K20&gt;379,K20&lt;531),"○","×")</f>
        <v>×</v>
      </c>
      <c r="O7" s="10" t="s">
        <v>7</v>
      </c>
    </row>
    <row r="8" spans="14:15" ht="19.5" customHeight="1">
      <c r="N8" s="9" t="str">
        <f>IF(AND(K20&gt;530,K20&lt;580),"○","×")</f>
        <v>×</v>
      </c>
      <c r="O8" s="10" t="s">
        <v>81</v>
      </c>
    </row>
    <row r="9" spans="7:15" ht="19.5" customHeight="1">
      <c r="G9" s="11" t="s">
        <v>2</v>
      </c>
      <c r="K9" s="1"/>
      <c r="L9" s="5" t="s">
        <v>97</v>
      </c>
      <c r="N9" s="9" t="str">
        <f>IF(AND(K20&gt;579,K20&lt;731),"○","×")</f>
        <v>×</v>
      </c>
      <c r="O9" s="10" t="s">
        <v>8</v>
      </c>
    </row>
    <row r="10" spans="7:15" ht="19.5" customHeight="1">
      <c r="G10" s="11"/>
      <c r="N10" s="9" t="str">
        <f>IF(AND(K20&gt;730,K20&lt;780),"○","×")</f>
        <v>×</v>
      </c>
      <c r="O10" s="10" t="s">
        <v>82</v>
      </c>
    </row>
    <row r="11" spans="7:15" ht="19.5" customHeight="1">
      <c r="G11" s="11" t="s">
        <v>3</v>
      </c>
      <c r="K11" s="1"/>
      <c r="L11" s="5" t="s">
        <v>97</v>
      </c>
      <c r="N11" s="9" t="str">
        <f>IF(AND(K20&gt;779,K20&lt;931),"○","×")</f>
        <v>×</v>
      </c>
      <c r="O11" s="10" t="s">
        <v>9</v>
      </c>
    </row>
    <row r="12" spans="7:15" ht="19.5" customHeight="1">
      <c r="G12" s="11"/>
      <c r="N12" s="9" t="str">
        <f>IF(AND(K20&gt;930,K20&lt;980),"○","×")</f>
        <v>×</v>
      </c>
      <c r="O12" s="10" t="s">
        <v>83</v>
      </c>
    </row>
    <row r="13" spans="7:15" ht="19.5" customHeight="1">
      <c r="G13" s="3" t="s">
        <v>96</v>
      </c>
      <c r="N13" s="9" t="str">
        <f>IF(AND(K20&gt;980,K20&lt;1131),"○","×")</f>
        <v>×</v>
      </c>
      <c r="O13" s="10" t="s">
        <v>10</v>
      </c>
    </row>
    <row r="14" spans="7:15" ht="19.5" customHeight="1">
      <c r="G14" s="3" t="s">
        <v>85</v>
      </c>
      <c r="K14" s="1"/>
      <c r="L14" s="5" t="s">
        <v>97</v>
      </c>
      <c r="N14" s="9" t="str">
        <f>IF(AND(K20&gt;1130,K20&lt;1180),"○","×")</f>
        <v>×</v>
      </c>
      <c r="O14" s="10" t="s">
        <v>84</v>
      </c>
    </row>
    <row r="15" spans="7:15" ht="19.5" customHeight="1">
      <c r="G15" s="3" t="s">
        <v>86</v>
      </c>
      <c r="K15" s="1"/>
      <c r="L15" s="5" t="s">
        <v>97</v>
      </c>
      <c r="N15" s="9" t="str">
        <f>IF(AND(K20&gt;1181,K20&lt;1331),"○","×")</f>
        <v>×</v>
      </c>
      <c r="O15" s="10" t="s">
        <v>11</v>
      </c>
    </row>
    <row r="16" spans="7:15" ht="19.5" customHeight="1">
      <c r="G16" s="3" t="s">
        <v>89</v>
      </c>
      <c r="K16" s="8"/>
      <c r="L16" s="8"/>
      <c r="N16" s="9" t="str">
        <f>IF(AND(K20&gt;1332,K20&lt;9999),"○","×")</f>
        <v>×</v>
      </c>
      <c r="O16" s="10" t="s">
        <v>98</v>
      </c>
    </row>
    <row r="17" ht="19.5" customHeight="1">
      <c r="G17" s="11"/>
    </row>
    <row r="18" spans="7:12" ht="19.5" customHeight="1">
      <c r="G18" s="11" t="s">
        <v>4</v>
      </c>
      <c r="K18" s="2">
        <v>65</v>
      </c>
      <c r="L18" s="5" t="s">
        <v>97</v>
      </c>
    </row>
    <row r="19" spans="5:7" ht="19.5" customHeight="1">
      <c r="E19" s="11"/>
      <c r="G19" s="11"/>
    </row>
    <row r="20" spans="5:12" ht="19.5" customHeight="1">
      <c r="E20" s="11"/>
      <c r="G20" s="11" t="s">
        <v>5</v>
      </c>
      <c r="K20" s="2">
        <f>IF(K11="","",IF(K14="",K5+K15+K11-K18,(K5+K9)-(K11+K14+K18)))</f>
      </c>
      <c r="L20" s="5" t="s">
        <v>97</v>
      </c>
    </row>
    <row r="21" spans="5:7" ht="19.5" customHeight="1">
      <c r="E21" s="11"/>
      <c r="G21" s="11"/>
    </row>
    <row r="22" spans="5:12" ht="19.5" customHeight="1">
      <c r="E22" s="11"/>
      <c r="G22" s="11" t="s">
        <v>6</v>
      </c>
      <c r="K22" s="25">
        <f>IF(K11="","",VLOOKUP("○",N5:O16,2,FALSE))</f>
      </c>
      <c r="L22" s="26"/>
    </row>
    <row r="23" spans="1:12" ht="19.5" customHeight="1">
      <c r="A23" s="20" t="s">
        <v>12</v>
      </c>
      <c r="B23" s="22" t="s">
        <v>5</v>
      </c>
      <c r="C23" s="23"/>
      <c r="D23" s="23"/>
      <c r="E23" s="24"/>
      <c r="G23" s="11"/>
      <c r="K23" s="19"/>
      <c r="L23" s="19"/>
    </row>
    <row r="24" spans="1:5" ht="19.5" customHeight="1">
      <c r="A24" s="21"/>
      <c r="B24" s="10" t="s">
        <v>13</v>
      </c>
      <c r="C24" s="10" t="s">
        <v>14</v>
      </c>
      <c r="D24" s="10" t="s">
        <v>15</v>
      </c>
      <c r="E24" s="10" t="s">
        <v>16</v>
      </c>
    </row>
    <row r="25" spans="1:5" ht="19.5" customHeight="1">
      <c r="A25" s="10" t="s">
        <v>7</v>
      </c>
      <c r="B25" s="10" t="s">
        <v>17</v>
      </c>
      <c r="C25" s="10" t="s">
        <v>18</v>
      </c>
      <c r="D25" s="10" t="s">
        <v>19</v>
      </c>
      <c r="E25" s="10" t="s">
        <v>20</v>
      </c>
    </row>
    <row r="26" spans="1:5" ht="19.5" customHeight="1">
      <c r="A26" s="10" t="s">
        <v>8</v>
      </c>
      <c r="B26" s="10" t="s">
        <v>21</v>
      </c>
      <c r="C26" s="10" t="s">
        <v>22</v>
      </c>
      <c r="D26" s="10" t="s">
        <v>23</v>
      </c>
      <c r="E26" s="10" t="s">
        <v>24</v>
      </c>
    </row>
    <row r="27" spans="1:5" ht="19.5" customHeight="1">
      <c r="A27" s="10" t="s">
        <v>9</v>
      </c>
      <c r="B27" s="10" t="s">
        <v>25</v>
      </c>
      <c r="C27" s="10" t="s">
        <v>26</v>
      </c>
      <c r="D27" s="10" t="s">
        <v>27</v>
      </c>
      <c r="E27" s="10" t="s">
        <v>28</v>
      </c>
    </row>
    <row r="28" spans="1:5" ht="19.5" customHeight="1">
      <c r="A28" s="10" t="s">
        <v>10</v>
      </c>
      <c r="B28" s="10" t="s">
        <v>29</v>
      </c>
      <c r="C28" s="10" t="s">
        <v>30</v>
      </c>
      <c r="D28" s="10" t="s">
        <v>31</v>
      </c>
      <c r="E28" s="10" t="s">
        <v>32</v>
      </c>
    </row>
    <row r="29" spans="1:5" ht="19.5" customHeight="1">
      <c r="A29" s="10" t="s">
        <v>11</v>
      </c>
      <c r="B29" s="10" t="s">
        <v>33</v>
      </c>
      <c r="C29" s="10" t="s">
        <v>34</v>
      </c>
      <c r="D29" s="10" t="s">
        <v>35</v>
      </c>
      <c r="E29" s="10" t="s">
        <v>36</v>
      </c>
    </row>
    <row r="30" ht="15" customHeight="1"/>
  </sheetData>
  <sheetProtection password="CC47" sheet="1" objects="1" scenarios="1"/>
  <mergeCells count="3">
    <mergeCell ref="A23:A24"/>
    <mergeCell ref="B23:E23"/>
    <mergeCell ref="K22:L22"/>
  </mergeCell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2" sqref="A2"/>
    </sheetView>
  </sheetViews>
  <sheetFormatPr defaultColWidth="9.140625" defaultRowHeight="15"/>
  <cols>
    <col min="1" max="5" width="10.57421875" style="3" customWidth="1"/>
    <col min="6" max="6" width="5.7109375" style="3" customWidth="1"/>
    <col min="7" max="10" width="12.57421875" style="3" customWidth="1"/>
    <col min="11" max="11" width="20.57421875" style="4" customWidth="1"/>
    <col min="12" max="12" width="5.57421875" style="4" customWidth="1"/>
    <col min="13" max="13" width="4.7109375" style="3" customWidth="1"/>
    <col min="14" max="14" width="19.140625" style="3" hidden="1" customWidth="1"/>
    <col min="15" max="15" width="30.140625" style="3" hidden="1" customWidth="1"/>
    <col min="16" max="17" width="10.57421875" style="3" customWidth="1"/>
    <col min="18" max="16384" width="9.00390625" style="3" customWidth="1"/>
  </cols>
  <sheetData>
    <row r="1" ht="18.75" customHeight="1">
      <c r="A1" s="3" t="s">
        <v>37</v>
      </c>
    </row>
    <row r="2" ht="18.75" customHeight="1"/>
    <row r="3" ht="18.75" customHeight="1">
      <c r="A3" s="3" t="s">
        <v>1</v>
      </c>
    </row>
    <row r="4" ht="18.75" customHeight="1"/>
    <row r="5" spans="7:15" ht="18.75" customHeight="1">
      <c r="G5" s="3" t="s">
        <v>80</v>
      </c>
      <c r="K5" s="1"/>
      <c r="L5" s="5" t="s">
        <v>97</v>
      </c>
      <c r="N5" s="6" t="s">
        <v>5</v>
      </c>
      <c r="O5" s="7" t="s">
        <v>12</v>
      </c>
    </row>
    <row r="6" spans="7:15" ht="18.75" customHeight="1">
      <c r="G6" s="3" t="s">
        <v>87</v>
      </c>
      <c r="K6" s="8"/>
      <c r="N6" s="9" t="str">
        <f>IF(AND(K20&gt;0,K20&lt;250),"○","×")</f>
        <v>×</v>
      </c>
      <c r="O6" s="7" t="s">
        <v>98</v>
      </c>
    </row>
    <row r="7" spans="7:15" ht="18.75" customHeight="1">
      <c r="G7" s="3" t="s">
        <v>88</v>
      </c>
      <c r="N7" s="9" t="str">
        <f>IF(AND(K20&gt;249,K20&lt;301),"○","×")</f>
        <v>×</v>
      </c>
      <c r="O7" s="10" t="s">
        <v>38</v>
      </c>
    </row>
    <row r="8" spans="14:15" ht="18.75" customHeight="1">
      <c r="N8" s="9" t="str">
        <f>IF(AND(K20&gt;300,K20&lt;366),"○","×")</f>
        <v>×</v>
      </c>
      <c r="O8" s="10" t="s">
        <v>90</v>
      </c>
    </row>
    <row r="9" spans="7:15" ht="18.75" customHeight="1">
      <c r="G9" s="11" t="s">
        <v>2</v>
      </c>
      <c r="K9" s="1"/>
      <c r="L9" s="5" t="s">
        <v>97</v>
      </c>
      <c r="N9" s="9" t="str">
        <f>IF(AND(K20&gt;365,K20&lt;501),"○","×")</f>
        <v>×</v>
      </c>
      <c r="O9" s="10" t="s">
        <v>91</v>
      </c>
    </row>
    <row r="10" spans="2:15" ht="18.75" customHeight="1">
      <c r="B10" s="12"/>
      <c r="G10" s="11"/>
      <c r="N10" s="9" t="str">
        <f>IF(AND(K20&gt;500,K20&lt;641),"○","×")</f>
        <v>×</v>
      </c>
      <c r="O10" s="10" t="s">
        <v>92</v>
      </c>
    </row>
    <row r="11" spans="2:15" ht="18.75" customHeight="1">
      <c r="B11" s="12"/>
      <c r="G11" s="11" t="s">
        <v>3</v>
      </c>
      <c r="K11" s="1"/>
      <c r="L11" s="5" t="s">
        <v>97</v>
      </c>
      <c r="N11" s="9" t="str">
        <f>IF(AND(K20&gt;640,K20&lt;771),"○","×")</f>
        <v>×</v>
      </c>
      <c r="O11" s="10" t="s">
        <v>93</v>
      </c>
    </row>
    <row r="12" spans="7:15" ht="18.75" customHeight="1">
      <c r="G12" s="11"/>
      <c r="N12" s="9" t="str">
        <f>IF(AND(K20&gt;770,K20&lt;861),"○","×")</f>
        <v>×</v>
      </c>
      <c r="O12" s="10" t="s">
        <v>94</v>
      </c>
    </row>
    <row r="13" spans="7:15" ht="18.75" customHeight="1">
      <c r="G13" s="3" t="s">
        <v>96</v>
      </c>
      <c r="N13" s="9" t="str">
        <f>IF(AND(K20&gt;860,K20&lt;1041),"○","×")</f>
        <v>×</v>
      </c>
      <c r="O13" s="10" t="s">
        <v>95</v>
      </c>
    </row>
    <row r="14" spans="7:15" ht="18.75" customHeight="1">
      <c r="G14" s="3" t="s">
        <v>85</v>
      </c>
      <c r="K14" s="1"/>
      <c r="L14" s="5" t="s">
        <v>97</v>
      </c>
      <c r="N14" s="9" t="str">
        <f>IF(AND(K20&gt;1040,K20&lt;1261),"○","×")</f>
        <v>×</v>
      </c>
      <c r="O14" s="10" t="s">
        <v>117</v>
      </c>
    </row>
    <row r="15" spans="7:15" ht="18.75" customHeight="1">
      <c r="G15" s="3" t="s">
        <v>86</v>
      </c>
      <c r="K15" s="1"/>
      <c r="L15" s="5" t="s">
        <v>97</v>
      </c>
      <c r="N15" s="9" t="str">
        <f>IF(AND(K20&gt;1260,K20&lt;1561),"○","×")</f>
        <v>×</v>
      </c>
      <c r="O15" s="10" t="s">
        <v>118</v>
      </c>
    </row>
    <row r="16" spans="7:15" ht="18.75" customHeight="1">
      <c r="G16" s="3" t="s">
        <v>89</v>
      </c>
      <c r="K16" s="8"/>
      <c r="L16" s="8"/>
      <c r="N16" s="9" t="str">
        <f>IF(AND(K20&gt;1560,K20&lt;1701),"○","×")</f>
        <v>×</v>
      </c>
      <c r="O16" s="10" t="s">
        <v>100</v>
      </c>
    </row>
    <row r="17" spans="7:15" ht="18.75" customHeight="1">
      <c r="G17" s="11"/>
      <c r="N17" s="9" t="str">
        <f>IF(AND(K20&gt;1700,K20&lt;9999),"○","×")</f>
        <v>×</v>
      </c>
      <c r="O17" s="10" t="s">
        <v>98</v>
      </c>
    </row>
    <row r="18" spans="7:12" ht="18.75" customHeight="1">
      <c r="G18" s="11" t="s">
        <v>4</v>
      </c>
      <c r="K18" s="2">
        <v>150</v>
      </c>
      <c r="L18" s="5" t="s">
        <v>97</v>
      </c>
    </row>
    <row r="19" ht="18.75" customHeight="1">
      <c r="G19" s="11"/>
    </row>
    <row r="20" spans="7:12" ht="18.75" customHeight="1">
      <c r="G20" s="11" t="s">
        <v>5</v>
      </c>
      <c r="K20" s="2">
        <f>IF(K11="","",IF(K14="",K5+K15+K11-K18,(K5+K9)-(K11+K14+K18)))</f>
      </c>
      <c r="L20" s="5" t="s">
        <v>97</v>
      </c>
    </row>
    <row r="21" ht="18.75" customHeight="1">
      <c r="G21" s="11"/>
    </row>
    <row r="22" spans="7:12" ht="18.75" customHeight="1">
      <c r="G22" s="11" t="s">
        <v>6</v>
      </c>
      <c r="K22" s="25">
        <f>IF(K11="","",VLOOKUP("○",N5:O17,2,FALSE))</f>
      </c>
      <c r="L22" s="26"/>
    </row>
    <row r="23" spans="7:12" ht="18.75" customHeight="1">
      <c r="G23" s="11"/>
      <c r="K23" s="13"/>
      <c r="L23" s="13"/>
    </row>
    <row r="24" spans="1:12" ht="12" customHeight="1">
      <c r="A24" s="28" t="s">
        <v>12</v>
      </c>
      <c r="B24" s="28" t="s">
        <v>47</v>
      </c>
      <c r="C24" s="31" t="s">
        <v>5</v>
      </c>
      <c r="D24" s="32"/>
      <c r="E24" s="28" t="s">
        <v>12</v>
      </c>
      <c r="F24" s="28" t="s">
        <v>47</v>
      </c>
      <c r="G24" s="31" t="s">
        <v>5</v>
      </c>
      <c r="H24" s="32"/>
      <c r="K24" s="14"/>
      <c r="L24" s="14"/>
    </row>
    <row r="25" spans="1:12" ht="12" customHeight="1">
      <c r="A25" s="29"/>
      <c r="B25" s="29"/>
      <c r="C25" s="16" t="s">
        <v>45</v>
      </c>
      <c r="D25" s="16" t="s">
        <v>46</v>
      </c>
      <c r="E25" s="29"/>
      <c r="F25" s="29"/>
      <c r="G25" s="16" t="s">
        <v>45</v>
      </c>
      <c r="H25" s="16" t="s">
        <v>46</v>
      </c>
      <c r="K25" s="15"/>
      <c r="L25" s="15"/>
    </row>
    <row r="26" spans="1:12" ht="12" customHeight="1">
      <c r="A26" s="20" t="s">
        <v>38</v>
      </c>
      <c r="B26" s="10" t="s">
        <v>13</v>
      </c>
      <c r="C26" s="17"/>
      <c r="D26" s="10" t="s">
        <v>43</v>
      </c>
      <c r="E26" s="20" t="s">
        <v>42</v>
      </c>
      <c r="F26" s="10" t="s">
        <v>13</v>
      </c>
      <c r="G26" s="10" t="s">
        <v>68</v>
      </c>
      <c r="H26" s="10" t="s">
        <v>72</v>
      </c>
      <c r="K26" s="15"/>
      <c r="L26" s="15"/>
    </row>
    <row r="27" spans="1:12" ht="12" customHeight="1">
      <c r="A27" s="21"/>
      <c r="B27" s="10" t="s">
        <v>14</v>
      </c>
      <c r="C27" s="10" t="s">
        <v>44</v>
      </c>
      <c r="D27" s="10" t="s">
        <v>48</v>
      </c>
      <c r="E27" s="27"/>
      <c r="F27" s="10" t="s">
        <v>14</v>
      </c>
      <c r="G27" s="18" t="s">
        <v>73</v>
      </c>
      <c r="H27" s="18" t="s">
        <v>74</v>
      </c>
      <c r="K27" s="15"/>
      <c r="L27" s="15"/>
    </row>
    <row r="28" spans="1:8" ht="12" customHeight="1">
      <c r="A28" s="20" t="s">
        <v>39</v>
      </c>
      <c r="B28" s="10" t="s">
        <v>13</v>
      </c>
      <c r="C28" s="10" t="s">
        <v>49</v>
      </c>
      <c r="D28" s="10" t="s">
        <v>50</v>
      </c>
      <c r="E28" s="27"/>
      <c r="F28" s="10" t="s">
        <v>15</v>
      </c>
      <c r="G28" s="18" t="s">
        <v>75</v>
      </c>
      <c r="H28" s="18" t="s">
        <v>76</v>
      </c>
    </row>
    <row r="29" spans="1:8" ht="12" customHeight="1">
      <c r="A29" s="27"/>
      <c r="B29" s="10" t="s">
        <v>14</v>
      </c>
      <c r="C29" s="10" t="s">
        <v>51</v>
      </c>
      <c r="D29" s="10" t="s">
        <v>52</v>
      </c>
      <c r="E29" s="21"/>
      <c r="F29" s="10" t="s">
        <v>16</v>
      </c>
      <c r="G29" s="18" t="s">
        <v>77</v>
      </c>
      <c r="H29" s="18" t="s">
        <v>78</v>
      </c>
    </row>
    <row r="30" spans="1:8" ht="12" customHeight="1">
      <c r="A30" s="27"/>
      <c r="B30" s="10" t="s">
        <v>15</v>
      </c>
      <c r="C30" s="10" t="s">
        <v>53</v>
      </c>
      <c r="D30" s="10" t="s">
        <v>54</v>
      </c>
      <c r="E30" s="20" t="s">
        <v>99</v>
      </c>
      <c r="F30" s="10" t="s">
        <v>13</v>
      </c>
      <c r="G30" s="18" t="s">
        <v>101</v>
      </c>
      <c r="H30" s="18" t="s">
        <v>102</v>
      </c>
    </row>
    <row r="31" spans="1:8" ht="12" customHeight="1">
      <c r="A31" s="21"/>
      <c r="B31" s="10" t="s">
        <v>16</v>
      </c>
      <c r="C31" s="10" t="s">
        <v>55</v>
      </c>
      <c r="D31" s="10" t="s">
        <v>56</v>
      </c>
      <c r="E31" s="27"/>
      <c r="F31" s="10" t="s">
        <v>14</v>
      </c>
      <c r="G31" s="18" t="s">
        <v>103</v>
      </c>
      <c r="H31" s="18" t="s">
        <v>104</v>
      </c>
    </row>
    <row r="32" spans="1:8" ht="12" customHeight="1">
      <c r="A32" s="20" t="s">
        <v>40</v>
      </c>
      <c r="B32" s="10" t="s">
        <v>13</v>
      </c>
      <c r="C32" s="10" t="s">
        <v>52</v>
      </c>
      <c r="D32" s="10" t="s">
        <v>57</v>
      </c>
      <c r="E32" s="27"/>
      <c r="F32" s="10" t="s">
        <v>15</v>
      </c>
      <c r="G32" s="18" t="s">
        <v>105</v>
      </c>
      <c r="H32" s="18" t="s">
        <v>106</v>
      </c>
    </row>
    <row r="33" spans="1:8" ht="12" customHeight="1">
      <c r="A33" s="27"/>
      <c r="B33" s="10" t="s">
        <v>14</v>
      </c>
      <c r="C33" s="10" t="s">
        <v>58</v>
      </c>
      <c r="D33" s="10" t="s">
        <v>59</v>
      </c>
      <c r="E33" s="21"/>
      <c r="F33" s="10" t="s">
        <v>16</v>
      </c>
      <c r="G33" s="18" t="s">
        <v>107</v>
      </c>
      <c r="H33" s="18" t="s">
        <v>108</v>
      </c>
    </row>
    <row r="34" spans="1:8" ht="12" customHeight="1">
      <c r="A34" s="27"/>
      <c r="B34" s="10" t="s">
        <v>15</v>
      </c>
      <c r="C34" s="10" t="s">
        <v>60</v>
      </c>
      <c r="D34" s="10" t="s">
        <v>61</v>
      </c>
      <c r="E34" s="20" t="s">
        <v>100</v>
      </c>
      <c r="F34" s="10" t="s">
        <v>13</v>
      </c>
      <c r="G34" s="18" t="s">
        <v>109</v>
      </c>
      <c r="H34" s="18" t="s">
        <v>110</v>
      </c>
    </row>
    <row r="35" spans="1:8" ht="12" customHeight="1">
      <c r="A35" s="21"/>
      <c r="B35" s="10" t="s">
        <v>16</v>
      </c>
      <c r="C35" s="10" t="s">
        <v>62</v>
      </c>
      <c r="D35" s="10" t="s">
        <v>63</v>
      </c>
      <c r="E35" s="27"/>
      <c r="F35" s="10" t="s">
        <v>14</v>
      </c>
      <c r="G35" s="18" t="s">
        <v>111</v>
      </c>
      <c r="H35" s="18" t="s">
        <v>112</v>
      </c>
    </row>
    <row r="36" spans="1:8" ht="12" customHeight="1">
      <c r="A36" s="20" t="s">
        <v>41</v>
      </c>
      <c r="B36" s="10" t="s">
        <v>13</v>
      </c>
      <c r="C36" s="10" t="s">
        <v>64</v>
      </c>
      <c r="D36" s="10" t="s">
        <v>65</v>
      </c>
      <c r="E36" s="27"/>
      <c r="F36" s="10" t="s">
        <v>15</v>
      </c>
      <c r="G36" s="18" t="s">
        <v>113</v>
      </c>
      <c r="H36" s="18" t="s">
        <v>114</v>
      </c>
    </row>
    <row r="37" spans="1:8" ht="12" customHeight="1">
      <c r="A37" s="27"/>
      <c r="B37" s="10" t="s">
        <v>14</v>
      </c>
      <c r="C37" s="10" t="s">
        <v>66</v>
      </c>
      <c r="D37" s="10" t="s">
        <v>67</v>
      </c>
      <c r="E37" s="21"/>
      <c r="F37" s="10" t="s">
        <v>16</v>
      </c>
      <c r="G37" s="18" t="s">
        <v>115</v>
      </c>
      <c r="H37" s="18" t="s">
        <v>116</v>
      </c>
    </row>
    <row r="38" spans="1:8" ht="12" customHeight="1">
      <c r="A38" s="27"/>
      <c r="B38" s="10" t="s">
        <v>15</v>
      </c>
      <c r="C38" s="10" t="s">
        <v>68</v>
      </c>
      <c r="D38" s="10" t="s">
        <v>69</v>
      </c>
      <c r="E38" s="30" t="s">
        <v>79</v>
      </c>
      <c r="F38" s="30"/>
      <c r="G38" s="30"/>
      <c r="H38" s="30"/>
    </row>
    <row r="39" spans="1:4" ht="12" customHeight="1">
      <c r="A39" s="21"/>
      <c r="B39" s="10" t="s">
        <v>16</v>
      </c>
      <c r="C39" s="10" t="s">
        <v>70</v>
      </c>
      <c r="D39" s="10" t="s">
        <v>71</v>
      </c>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sheetData>
  <sheetProtection password="CC47" sheet="1" objects="1" scenarios="1"/>
  <mergeCells count="15">
    <mergeCell ref="C24:D24"/>
    <mergeCell ref="A24:A25"/>
    <mergeCell ref="E26:E29"/>
    <mergeCell ref="E30:E33"/>
    <mergeCell ref="E34:E37"/>
    <mergeCell ref="K22:L22"/>
    <mergeCell ref="A36:A39"/>
    <mergeCell ref="A32:A35"/>
    <mergeCell ref="E24:E25"/>
    <mergeCell ref="E38:H38"/>
    <mergeCell ref="F24:F25"/>
    <mergeCell ref="G24:H24"/>
    <mergeCell ref="A28:A31"/>
    <mergeCell ref="A26:A27"/>
    <mergeCell ref="B24:B25"/>
  </mergeCells>
  <printOptions/>
  <pageMargins left="0.3937007874015748" right="0.3937007874015748" top="0" bottom="0"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2011-03-31T05:22:02Z</cp:lastPrinted>
  <dcterms:created xsi:type="dcterms:W3CDTF">2008-06-30T02:03:23Z</dcterms:created>
  <dcterms:modified xsi:type="dcterms:W3CDTF">2011-03-31T06:48:11Z</dcterms:modified>
  <cp:category/>
  <cp:version/>
  <cp:contentType/>
  <cp:contentStatus/>
</cp:coreProperties>
</file>